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Docs Elodie PAYEN\COMMISSIONS\COM ANI\Réunions COM ANI\2022-03-29\Annexes\"/>
    </mc:Choice>
  </mc:AlternateContent>
  <bookViews>
    <workbookView xWindow="-120" yWindow="-120" windowWidth="19440" windowHeight="15000" tabRatio="727"/>
  </bookViews>
  <sheets>
    <sheet name="Mode opératoire" sheetId="13" r:id="rId1"/>
    <sheet name="Saisie_Projet" sheetId="10" r:id="rId2"/>
    <sheet name="Saisie_RC" sheetId="5" r:id="rId3"/>
    <sheet name="Saisie_ST" sheetId="6" r:id="rId4"/>
    <sheet name="Saisie_EnR_th" sheetId="12" r:id="rId5"/>
    <sheet name="Plus" sheetId="9" r:id="rId6"/>
    <sheet name="Listes_deroulantes" sheetId="11" state="hidden" r:id="rId7"/>
  </sheets>
  <definedNames>
    <definedName name="Type" localSheetId="0">Saisie_RC!#REF!</definedName>
    <definedName name="Type">Saisie_RC!#REF!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12" l="1"/>
  <c r="H25" i="12" l="1"/>
  <c r="E25" i="12"/>
  <c r="A11" i="6"/>
  <c r="A10" i="6"/>
  <c r="F16" i="12" l="1"/>
  <c r="E16" i="12"/>
  <c r="H15" i="12"/>
  <c r="G15" i="12"/>
  <c r="F3" i="12"/>
  <c r="H24" i="5" l="1"/>
  <c r="H21" i="5"/>
  <c r="I29" i="12" l="1"/>
  <c r="H29" i="12"/>
  <c r="G29" i="12"/>
  <c r="E29" i="12"/>
  <c r="G23" i="12"/>
  <c r="I12" i="12"/>
  <c r="F12" i="12" l="1"/>
  <c r="E12" i="12"/>
  <c r="H27" i="12" l="1"/>
  <c r="H23" i="12"/>
  <c r="A9" i="5" l="1"/>
  <c r="E9" i="5" l="1"/>
  <c r="H23" i="5" l="1"/>
  <c r="E22" i="5" l="1"/>
  <c r="H22" i="5" l="1"/>
  <c r="E18" i="12"/>
  <c r="F18" i="12"/>
  <c r="H12" i="12"/>
  <c r="G12" i="12"/>
  <c r="H3" i="12"/>
  <c r="G3" i="12"/>
  <c r="H25" i="5" l="1"/>
  <c r="H26" i="5"/>
  <c r="H28" i="12"/>
  <c r="G28" i="12"/>
  <c r="F28" i="12"/>
  <c r="E28" i="12"/>
  <c r="E27" i="12"/>
  <c r="H26" i="12"/>
  <c r="G26" i="12"/>
  <c r="F26" i="12"/>
  <c r="E26" i="12"/>
  <c r="H22" i="12"/>
  <c r="G22" i="12"/>
  <c r="H21" i="12"/>
  <c r="G21" i="12"/>
  <c r="H13" i="12"/>
  <c r="G13" i="12"/>
  <c r="G11" i="12"/>
  <c r="G10" i="12"/>
  <c r="G9" i="12"/>
  <c r="G8" i="12"/>
  <c r="H7" i="12"/>
  <c r="G7" i="12"/>
  <c r="H5" i="12"/>
  <c r="E5" i="12"/>
  <c r="A13" i="6"/>
  <c r="A8" i="5"/>
  <c r="F30" i="12" l="1"/>
  <c r="H30" i="12"/>
  <c r="G30" i="12"/>
  <c r="E30" i="12"/>
  <c r="A9" i="6"/>
  <c r="B20" i="5"/>
  <c r="A7" i="6" l="1"/>
  <c r="A6" i="5"/>
  <c r="A19" i="5"/>
  <c r="F8" i="5"/>
</calcChain>
</file>

<file path=xl/sharedStrings.xml><?xml version="1.0" encoding="utf-8"?>
<sst xmlns="http://schemas.openxmlformats.org/spreadsheetml/2006/main" count="144" uniqueCount="120">
  <si>
    <t>Besoins</t>
  </si>
  <si>
    <t>biomasse</t>
  </si>
  <si>
    <t>Opportunités</t>
  </si>
  <si>
    <t>géothermie surface</t>
  </si>
  <si>
    <t>nappe</t>
  </si>
  <si>
    <t>SGV</t>
  </si>
  <si>
    <t>CONTEXTE</t>
  </si>
  <si>
    <t>batiment 1</t>
  </si>
  <si>
    <t>batiment 2</t>
  </si>
  <si>
    <t>batiment 3</t>
  </si>
  <si>
    <t>batiment 4</t>
  </si>
  <si>
    <t>EHPAD</t>
  </si>
  <si>
    <t>Eau chaude sanitaire</t>
  </si>
  <si>
    <t xml:space="preserve">https://carto.viaseva.org/public/viaseva/map/ </t>
  </si>
  <si>
    <t>Mairie</t>
  </si>
  <si>
    <t>Ecole</t>
  </si>
  <si>
    <t>PF</t>
  </si>
  <si>
    <t>granulés</t>
  </si>
  <si>
    <t>non</t>
  </si>
  <si>
    <t>oui</t>
  </si>
  <si>
    <t>Zone d'implantation sensible à la qualité de l'air</t>
  </si>
  <si>
    <t>pour aller plus loin sur la geothermie:</t>
  </si>
  <si>
    <t xml:space="preserve"> https://www.geothermies.fr/outils/les-guides </t>
  </si>
  <si>
    <t>Pour aller plus loin sur la biomasse:</t>
  </si>
  <si>
    <t>Premiers pas sur la géothermie</t>
  </si>
  <si>
    <t>https://cibe.fr/#</t>
  </si>
  <si>
    <t>Pour aller plus loin sur le solaire thermique</t>
  </si>
  <si>
    <t>https://www.solaire-collectif.fr/</t>
  </si>
  <si>
    <t>https://www.ademe.fr/sites/default/files/assets/documents/solaire-thermique-collectif-observer.pdf</t>
  </si>
  <si>
    <t>Découverte solaire thermique</t>
  </si>
  <si>
    <t>https://www.ademe.fr/sites/default/files/assets/documents/dossier-geothermie-journal-enr.pdf</t>
  </si>
  <si>
    <t>Réseau de chaleur</t>
  </si>
  <si>
    <t>voir fiches CEE Récupération Froid Tertiaire</t>
  </si>
  <si>
    <t>BESOINS</t>
  </si>
  <si>
    <t>OPPORTUNITES</t>
  </si>
  <si>
    <t xml:space="preserve">https://www.observatoire-des-reseaux.fr/reseaux/ </t>
  </si>
  <si>
    <t>Pour répondre en partie consulter l'inventaire des réseaux de chaleur juridiques</t>
  </si>
  <si>
    <t>Demander au propriétaire</t>
  </si>
  <si>
    <t>1 - Opportunité de se raccorder à un réseau de chaleur existant</t>
  </si>
  <si>
    <t>Existe-t-il un réseau de chaleur à proximité sur la commune ?</t>
  </si>
  <si>
    <t>se rappocher du gestionnaire du réseau pour étudier un raccordement</t>
  </si>
  <si>
    <t>2 - Opportunité de créer un réseau de chaleur en fonction des batiments environnants</t>
  </si>
  <si>
    <t xml:space="preserve">Utiliser l'outil  des potentiels de développement de réseaux de chaleur </t>
  </si>
  <si>
    <t>si oui</t>
  </si>
  <si>
    <t>identifier si possible un porteur pour réaliser une étude de faisabilité</t>
  </si>
  <si>
    <t>Recenser les batiments environnants</t>
  </si>
  <si>
    <t>Maitre d'ouvrage</t>
  </si>
  <si>
    <t>Statut</t>
  </si>
  <si>
    <t>Batiment</t>
  </si>
  <si>
    <t>Type</t>
  </si>
  <si>
    <t>Nom</t>
  </si>
  <si>
    <t>Superficie</t>
  </si>
  <si>
    <t>Structure</t>
  </si>
  <si>
    <t>EPCI</t>
  </si>
  <si>
    <t>Entreprise</t>
  </si>
  <si>
    <t>Association</t>
  </si>
  <si>
    <t>Autre</t>
  </si>
  <si>
    <t>Annexes</t>
  </si>
  <si>
    <t>m²</t>
  </si>
  <si>
    <t>Mediatheque</t>
  </si>
  <si>
    <t>Equipement sportif</t>
  </si>
  <si>
    <t>Hopital ou clinique</t>
  </si>
  <si>
    <t>Autre hébergement</t>
  </si>
  <si>
    <t>MWh/an</t>
  </si>
  <si>
    <t>MWh/metre lineaire reseau</t>
  </si>
  <si>
    <t xml:space="preserve">si densité &gt;= 1 </t>
  </si>
  <si>
    <t>ou sur Rexp eaux grises</t>
  </si>
  <si>
    <t xml:space="preserve">distance en m </t>
  </si>
  <si>
    <t>3 - Possibilité de récupération de calories en interne ou en externe ?</t>
  </si>
  <si>
    <t>opportunité si &gt; 1,5 MWh/ml</t>
  </si>
  <si>
    <t>En conclusion, un potentiel de réseau est il identifié ?</t>
  </si>
  <si>
    <t>sources possibles : production de froid, procédé industriel produisant de la chaleur, reseaux d'eaux usées à proximité ...</t>
  </si>
  <si>
    <t>Projet</t>
  </si>
  <si>
    <t>Solaire thermique</t>
  </si>
  <si>
    <r>
      <t xml:space="preserve">La conso </t>
    </r>
    <r>
      <rPr>
        <b/>
        <u/>
        <sz val="11"/>
        <color theme="1"/>
        <rFont val="Calibri"/>
        <family val="2"/>
        <scheme val="minor"/>
      </rPr>
      <t>estivale</t>
    </r>
    <r>
      <rPr>
        <b/>
        <sz val="11"/>
        <color theme="1"/>
        <rFont val="Calibri"/>
        <family val="2"/>
        <scheme val="minor"/>
      </rPr>
      <t xml:space="preserve"> d'Eau chaude est elle </t>
    </r>
    <r>
      <rPr>
        <b/>
        <u/>
        <sz val="11"/>
        <color theme="1"/>
        <rFont val="Calibri"/>
        <family val="2"/>
        <scheme val="minor"/>
      </rPr>
      <t>importante</t>
    </r>
    <r>
      <rPr>
        <b/>
        <sz val="11"/>
        <color theme="1"/>
        <rFont val="Calibri"/>
        <family val="2"/>
        <scheme val="minor"/>
      </rPr>
      <t xml:space="preserve"> (équivalent 10 Logements) ET </t>
    </r>
    <r>
      <rPr>
        <b/>
        <u/>
        <sz val="11"/>
        <color theme="1"/>
        <rFont val="Calibri"/>
        <family val="2"/>
        <scheme val="minor"/>
      </rPr>
      <t>régulière</t>
    </r>
    <r>
      <rPr>
        <b/>
        <sz val="11"/>
        <color theme="1"/>
        <rFont val="Calibri"/>
        <family val="2"/>
        <scheme val="minor"/>
      </rPr>
      <t xml:space="preserve"> dans la semaine?</t>
    </r>
  </si>
  <si>
    <t>onglet Saisie_Projet</t>
  </si>
  <si>
    <t>onglet Saisie_RC</t>
  </si>
  <si>
    <t>onglet Saisie_ST</t>
  </si>
  <si>
    <t>onglet Saisie_EnR_th</t>
  </si>
  <si>
    <t>ZONE rouge GMI (non éligible GMI)</t>
  </si>
  <si>
    <t>JFN</t>
  </si>
  <si>
    <t>A remplir dans l'ordre des onglets</t>
  </si>
  <si>
    <r>
      <t xml:space="preserve">Le rafraichissement doit être assuré au moins </t>
    </r>
    <r>
      <rPr>
        <b/>
        <u/>
        <sz val="11"/>
        <color theme="1"/>
        <rFont val="Calibri"/>
        <family val="2"/>
        <scheme val="minor"/>
      </rPr>
      <t>deux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mois par an, en plus du chauffage</t>
    </r>
  </si>
  <si>
    <t>Commentaires</t>
  </si>
  <si>
    <t>Place limitée dans les locaux techniques existants / ou emprise fonciere limitée en cas de rénovation ou de projet neuf</t>
  </si>
  <si>
    <t>Estimation besoins énergétiques*</t>
  </si>
  <si>
    <t>Mauvaise accessibilité (rayon braquage et largeur voie réduits)</t>
  </si>
  <si>
    <t>SCORE</t>
  </si>
  <si>
    <t>Contexte</t>
  </si>
  <si>
    <r>
      <t>superficie 
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</si>
  <si>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MWh annuels estimés</t>
  </si>
  <si>
    <t>MWh/ml réseau chaleur</t>
  </si>
  <si>
    <t>* [valeurs suggérées par défaut: 50kWh/m².an pour le neuf et 150kWh/m².an pour l'existant]</t>
  </si>
  <si>
    <t>cellules jaunes</t>
  </si>
  <si>
    <t>Modifier les</t>
  </si>
  <si>
    <r>
      <rPr>
        <b/>
        <sz val="11"/>
        <color theme="1"/>
        <rFont val="Calibri"/>
        <family val="2"/>
        <scheme val="minor"/>
      </rPr>
      <t>kWh/m².an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à définir</t>
    </r>
    <r>
      <rPr>
        <sz val="11"/>
        <color theme="1"/>
        <rFont val="Calibri"/>
        <family val="2"/>
        <scheme val="minor"/>
      </rPr>
      <t>*</t>
    </r>
  </si>
  <si>
    <t>Temps estimé de saisie: 15 minutes</t>
  </si>
  <si>
    <t>Le but est de balayer quelques problématiques et opportunités, d'estimer les enjeux en amont de l'opportunité</t>
  </si>
  <si>
    <r>
      <t xml:space="preserve">Objectif: identification rapide d'opportunités de </t>
    </r>
    <r>
      <rPr>
        <b/>
        <sz val="11"/>
        <color theme="1"/>
        <rFont val="Calibri"/>
        <family val="2"/>
        <scheme val="minor"/>
      </rPr>
      <t xml:space="preserve">création / raccordement </t>
    </r>
    <r>
      <rPr>
        <sz val="11"/>
        <color theme="1"/>
        <rFont val="Calibri"/>
        <family val="2"/>
        <scheme val="minor"/>
      </rPr>
      <t>à un réseau de chaleur ou de récupération de chaleur fatale. 
En fonction des réponses, l'étude sera orientée vers des voies spécifiques</t>
    </r>
  </si>
  <si>
    <r>
      <rPr>
        <b/>
        <u/>
        <sz val="11"/>
        <color theme="1"/>
        <rFont val="Calibri"/>
        <family val="2"/>
        <scheme val="minor"/>
      </rPr>
      <t>avec</t>
    </r>
    <r>
      <rPr>
        <b/>
        <sz val="11"/>
        <color theme="1"/>
        <rFont val="Calibri"/>
        <family val="2"/>
        <scheme val="minor"/>
      </rPr>
      <t xml:space="preserve"> le prospect pour aiguiller l'analyse d'opportunité à venir</t>
    </r>
  </si>
  <si>
    <t xml:space="preserve">Cette Matrice a pour vocation d'être remplie par un relais Chaleur renouvelable (Mission ou Opérateur territorial) </t>
  </si>
  <si>
    <t>Informations succinctes sur le projet: maitre d'ouvrage, batiment et relais Chaleur renouvelable</t>
  </si>
  <si>
    <r>
      <t xml:space="preserve">Le but est d'identifier l'opportunité d'avoir recours au solaire thermique pour répondre aux éventuels </t>
    </r>
    <r>
      <rPr>
        <b/>
        <sz val="11"/>
        <color theme="1"/>
        <rFont val="Calibri"/>
        <family val="2"/>
        <scheme val="minor"/>
      </rPr>
      <t>besoins d'ECS</t>
    </r>
    <r>
      <rPr>
        <sz val="11"/>
        <color theme="1"/>
        <rFont val="Calibri"/>
        <family val="2"/>
        <scheme val="minor"/>
      </rPr>
      <t>. 
La pertinence a été identifiée sur base des retours d'expérience actuels.</t>
    </r>
  </si>
  <si>
    <t>Le but de cet onglet bois/géothermie est de réfléchir à la meilleure source énergétique renouvelable pour le cas étudié. 
Pour chaque question des points sont attribués à la source d'énergie jugée la plus pertinente. 
Chaque question est posée indépendamment des autres.
La source se distinguant nettement au score sera à valider avec le prospect et fera l'objet de l'analyse d'opportunité. 
Si les scores se tiennent, le choix de l'EnRth retenue sera discuté avec le prospect.</t>
  </si>
  <si>
    <t>Relais Chaleur renouvelable chargé de la saisie</t>
  </si>
  <si>
    <t>Nom Prénom</t>
  </si>
  <si>
    <r>
      <t>* à titre indicatif : 50 kWh/m</t>
    </r>
    <r>
      <rPr>
        <vertAlign val="superscript"/>
        <sz val="11"/>
        <color rgb="FFFF0000"/>
        <rFont val="Calibri"/>
        <family val="2"/>
        <scheme val="minor"/>
      </rPr>
      <t>2</t>
    </r>
    <r>
      <rPr>
        <sz val="11"/>
        <color rgb="FFFF0000"/>
        <rFont val="Calibri"/>
        <family val="2"/>
        <scheme val="minor"/>
      </rPr>
      <t xml:space="preserve"> pour du neuf - 150 kWh/m</t>
    </r>
    <r>
      <rPr>
        <vertAlign val="superscript"/>
        <sz val="11"/>
        <color rgb="FFFF0000"/>
        <rFont val="Calibri"/>
        <family val="2"/>
        <scheme val="minor"/>
      </rPr>
      <t>2</t>
    </r>
    <r>
      <rPr>
        <sz val="11"/>
        <color rgb="FFFF0000"/>
        <rFont val="Calibri"/>
        <family val="2"/>
        <scheme val="minor"/>
      </rPr>
      <t xml:space="preserve"> pour de l'existant</t>
    </r>
  </si>
  <si>
    <t>pas adapté type de géothermie profonde/ pourtant bon format journal!</t>
  </si>
  <si>
    <t>Appareils actuels d'émission de la chaleur fonctionnant à faible T°C (40°C)</t>
  </si>
  <si>
    <r>
      <t xml:space="preserve">Besoins chauffage annuels forts </t>
    </r>
    <r>
      <rPr>
        <b/>
        <sz val="11"/>
        <color theme="1"/>
        <rFont val="Calibri"/>
        <family val="2"/>
        <scheme val="minor"/>
      </rPr>
      <t>&gt; 1000 MWh</t>
    </r>
  </si>
  <si>
    <r>
      <t xml:space="preserve">Besoins chauffage annuels faibles </t>
    </r>
    <r>
      <rPr>
        <b/>
        <sz val="11"/>
        <rFont val="Calibri"/>
        <family val="2"/>
        <scheme val="minor"/>
      </rPr>
      <t>&lt; 200MWh</t>
    </r>
  </si>
  <si>
    <r>
      <t xml:space="preserve">Si oui, il existe des professionnels de la </t>
    </r>
    <r>
      <rPr>
        <b/>
        <i/>
        <sz val="11"/>
        <color theme="1"/>
        <rFont val="Calibri"/>
        <family val="2"/>
        <scheme val="minor"/>
      </rPr>
      <t>GMI</t>
    </r>
    <r>
      <rPr>
        <i/>
        <sz val="11"/>
        <color theme="1"/>
        <rFont val="Calibri"/>
        <family val="2"/>
        <scheme val="minor"/>
      </rPr>
      <t xml:space="preserve"> (BE, inst, foreur) dans le département</t>
    </r>
  </si>
  <si>
    <r>
      <t xml:space="preserve">Si oui, il existe des professionnels du </t>
    </r>
    <r>
      <rPr>
        <b/>
        <i/>
        <sz val="11"/>
        <color theme="1"/>
        <rFont val="Calibri"/>
        <family val="2"/>
        <scheme val="minor"/>
      </rPr>
      <t>bois énergie</t>
    </r>
    <r>
      <rPr>
        <i/>
        <sz val="11"/>
        <color theme="1"/>
        <rFont val="Calibri"/>
        <family val="2"/>
        <scheme val="minor"/>
      </rPr>
      <t xml:space="preserve"> (BE, installateurs) dans le département</t>
    </r>
  </si>
  <si>
    <r>
      <t xml:space="preserve">Volonté du MO de choisir un installateur </t>
    </r>
    <r>
      <rPr>
        <u/>
        <sz val="11"/>
        <color theme="1"/>
        <rFont val="Calibri"/>
        <family val="2"/>
        <scheme val="minor"/>
      </rPr>
      <t>infra départemental</t>
    </r>
    <r>
      <rPr>
        <sz val="11"/>
        <color theme="1"/>
        <rFont val="Calibri"/>
        <family val="2"/>
        <scheme val="minor"/>
      </rPr>
      <t xml:space="preserve"> </t>
    </r>
  </si>
  <si>
    <t>Caractéristiques du Projet étudié - Questions</t>
  </si>
  <si>
    <t>Identification d'un potentiel fort de la ressource géothermique (système ouvert) nappe</t>
  </si>
  <si>
    <t>Il existe un fournisseur QBEO ou équivalent &lt;100km</t>
  </si>
  <si>
    <r>
      <rPr>
        <b/>
        <sz val="11"/>
        <color theme="1"/>
        <rFont val="Calibri"/>
        <family val="2"/>
        <scheme val="minor"/>
      </rPr>
      <t>Densité thermique</t>
    </r>
    <r>
      <rPr>
        <sz val="11"/>
        <color theme="1"/>
        <rFont val="Calibri"/>
        <family val="2"/>
        <scheme val="minor"/>
      </rPr>
      <t>, estimée, tenant compte du bâtiment étudié :</t>
    </r>
  </si>
  <si>
    <t>NB : Pour le neuf</t>
  </si>
  <si>
    <t>Impossiblilité de mobiliser une personne en interne pour le suivi d'exploitation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</si>
</sst>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14" fillId="8" borderId="0" applyNumberFormat="0" applyBorder="0" applyAlignment="0" applyProtection="0"/>
  </cellStyleXfs>
  <cellXfs count="133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1" fillId="0" borderId="0" xfId="0" applyFont="1"/>
    <xf numFmtId="0" fontId="0" fillId="0" borderId="8" xfId="0" applyBorder="1"/>
    <xf numFmtId="0" fontId="3" fillId="0" borderId="0" xfId="1"/>
    <xf numFmtId="0" fontId="1" fillId="0" borderId="1" xfId="0" applyFont="1" applyBorder="1"/>
    <xf numFmtId="0" fontId="1" fillId="0" borderId="4" xfId="0" applyFont="1" applyBorder="1"/>
    <xf numFmtId="0" fontId="4" fillId="2" borderId="12" xfId="0" applyFont="1" applyFill="1" applyBorder="1"/>
    <xf numFmtId="0" fontId="0" fillId="0" borderId="0" xfId="0" applyAlignment="1">
      <alignment horizontal="center"/>
    </xf>
    <xf numFmtId="0" fontId="0" fillId="0" borderId="17" xfId="0" applyNumberForma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 vertical="center"/>
    </xf>
    <xf numFmtId="0" fontId="0" fillId="0" borderId="18" xfId="0" applyNumberFormat="1" applyFill="1" applyBorder="1" applyAlignment="1">
      <alignment horizontal="center" vertical="center"/>
    </xf>
    <xf numFmtId="0" fontId="0" fillId="0" borderId="16" xfId="0" applyNumberForma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0" fillId="0" borderId="19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3" xfId="0" applyBorder="1"/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22" xfId="0" applyFont="1" applyBorder="1"/>
    <xf numFmtId="0" fontId="1" fillId="0" borderId="23" xfId="0" applyFont="1" applyBorder="1"/>
    <xf numFmtId="0" fontId="0" fillId="0" borderId="0" xfId="0" applyAlignment="1">
      <alignment wrapText="1"/>
    </xf>
    <xf numFmtId="0" fontId="0" fillId="3" borderId="0" xfId="0" applyFill="1"/>
    <xf numFmtId="0" fontId="0" fillId="3" borderId="13" xfId="0" applyFill="1" applyBorder="1"/>
    <xf numFmtId="0" fontId="0" fillId="3" borderId="0" xfId="0" applyFill="1" applyBorder="1"/>
    <xf numFmtId="0" fontId="0" fillId="3" borderId="7" xfId="0" applyFill="1" applyBorder="1"/>
    <xf numFmtId="0" fontId="0" fillId="3" borderId="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3" fillId="0" borderId="6" xfId="1" applyBorder="1"/>
    <xf numFmtId="0" fontId="0" fillId="0" borderId="0" xfId="0" applyNumberFormat="1" applyBorder="1" applyAlignment="1">
      <alignment horizont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0" xfId="0" applyFont="1" applyBorder="1"/>
    <xf numFmtId="0" fontId="5" fillId="4" borderId="0" xfId="2"/>
    <xf numFmtId="0" fontId="6" fillId="0" borderId="0" xfId="0" applyFont="1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/>
    </xf>
    <xf numFmtId="0" fontId="0" fillId="3" borderId="13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5" borderId="13" xfId="0" applyFill="1" applyBorder="1"/>
    <xf numFmtId="0" fontId="3" fillId="0" borderId="7" xfId="1" applyBorder="1" applyAlignment="1">
      <alignment horizontal="right"/>
    </xf>
    <xf numFmtId="0" fontId="0" fillId="0" borderId="7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/>
    <xf numFmtId="0" fontId="10" fillId="0" borderId="0" xfId="0" applyFont="1"/>
    <xf numFmtId="0" fontId="0" fillId="0" borderId="1" xfId="0" applyFont="1" applyBorder="1"/>
    <xf numFmtId="0" fontId="1" fillId="6" borderId="0" xfId="0" applyFont="1" applyFill="1"/>
    <xf numFmtId="0" fontId="1" fillId="0" borderId="0" xfId="0" applyFont="1" applyAlignment="1">
      <alignment horizontal="center" wrapText="1"/>
    </xf>
    <xf numFmtId="0" fontId="0" fillId="7" borderId="0" xfId="0" applyFill="1"/>
    <xf numFmtId="0" fontId="11" fillId="0" borderId="0" xfId="0" applyFont="1"/>
    <xf numFmtId="0" fontId="1" fillId="3" borderId="0" xfId="0" applyFont="1" applyFill="1"/>
    <xf numFmtId="0" fontId="1" fillId="0" borderId="0" xfId="0" applyFont="1" applyAlignment="1">
      <alignment vertical="top"/>
    </xf>
    <xf numFmtId="0" fontId="15" fillId="0" borderId="0" xfId="0" applyFont="1" applyFill="1"/>
    <xf numFmtId="0" fontId="0" fillId="0" borderId="5" xfId="0" applyNumberFormat="1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8" fillId="0" borderId="0" xfId="0" applyFont="1"/>
    <xf numFmtId="0" fontId="14" fillId="0" borderId="16" xfId="3" applyNumberForma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7" xfId="0" applyNumberFormat="1" applyFont="1" applyBorder="1" applyAlignment="1">
      <alignment horizontal="center"/>
    </xf>
    <xf numFmtId="0" fontId="0" fillId="0" borderId="11" xfId="0" applyBorder="1" applyAlignment="1">
      <alignment horizontal="center" vertical="top" wrapText="1"/>
    </xf>
    <xf numFmtId="0" fontId="0" fillId="0" borderId="10" xfId="0" applyNumberFormat="1" applyFill="1" applyBorder="1" applyAlignment="1">
      <alignment horizontal="center" vertical="top" wrapText="1"/>
    </xf>
    <xf numFmtId="0" fontId="0" fillId="0" borderId="16" xfId="0" applyNumberFormat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3" fillId="0" borderId="6" xfId="1" applyBorder="1" applyAlignment="1">
      <alignment vertical="center" wrapText="1"/>
    </xf>
    <xf numFmtId="0" fontId="3" fillId="0" borderId="4" xfId="1" applyBorder="1" applyAlignment="1">
      <alignment vertical="center" wrapText="1"/>
    </xf>
    <xf numFmtId="0" fontId="1" fillId="0" borderId="13" xfId="0" applyNumberFormat="1" applyFont="1" applyBorder="1" applyAlignment="1">
      <alignment horizontal="center"/>
    </xf>
    <xf numFmtId="0" fontId="0" fillId="0" borderId="1" xfId="0" applyBorder="1"/>
    <xf numFmtId="0" fontId="3" fillId="0" borderId="0" xfId="1" applyBorder="1"/>
    <xf numFmtId="0" fontId="0" fillId="0" borderId="10" xfId="0" applyBorder="1"/>
    <xf numFmtId="0" fontId="0" fillId="0" borderId="11" xfId="0" applyBorder="1"/>
    <xf numFmtId="0" fontId="18" fillId="0" borderId="0" xfId="0" applyFont="1" applyFill="1" applyBorder="1"/>
    <xf numFmtId="2" fontId="19" fillId="0" borderId="0" xfId="0" applyNumberFormat="1" applyFont="1"/>
    <xf numFmtId="0" fontId="17" fillId="0" borderId="0" xfId="0" applyFont="1"/>
    <xf numFmtId="0" fontId="0" fillId="3" borderId="0" xfId="0" applyFill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0" xfId="0" applyAlignment="1">
      <alignment vertical="top"/>
    </xf>
    <xf numFmtId="0" fontId="0" fillId="0" borderId="13" xfId="0" applyBorder="1" applyAlignment="1">
      <alignment horizontal="center" vertical="center"/>
    </xf>
    <xf numFmtId="0" fontId="16" fillId="0" borderId="0" xfId="0" applyFont="1"/>
    <xf numFmtId="0" fontId="16" fillId="0" borderId="0" xfId="0" applyFont="1" applyFill="1"/>
    <xf numFmtId="0" fontId="20" fillId="3" borderId="13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 wrapText="1" indent="1"/>
    </xf>
    <xf numFmtId="0" fontId="0" fillId="0" borderId="13" xfId="0" applyFill="1" applyBorder="1" applyAlignment="1">
      <alignment horizontal="center" vertical="center"/>
    </xf>
    <xf numFmtId="0" fontId="0" fillId="0" borderId="10" xfId="0" applyBorder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1" fillId="9" borderId="13" xfId="0" applyFont="1" applyFill="1" applyBorder="1" applyAlignment="1">
      <alignment horizontal="center"/>
    </xf>
    <xf numFmtId="0" fontId="1" fillId="9" borderId="13" xfId="0" applyFont="1" applyFill="1" applyBorder="1"/>
    <xf numFmtId="0" fontId="0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2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" fillId="0" borderId="24" xfId="0" applyFont="1" applyBorder="1" applyAlignment="1">
      <alignment horizontal="left" wrapText="1"/>
    </xf>
    <xf numFmtId="0" fontId="1" fillId="0" borderId="9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4">
    <cellStyle name="Insatisfaisant" xfId="2" builtinId="27"/>
    <cellStyle name="Lien hypertexte" xfId="1" builtinId="8"/>
    <cellStyle name="Normal" xfId="0" builtinId="0"/>
    <cellStyle name="Satisfaisant" xfId="3" builtinId="26"/>
  </cellStyles>
  <dxfs count="2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561976</xdr:colOff>
      <xdr:row>0</xdr:row>
      <xdr:rowOff>19050</xdr:rowOff>
    </xdr:from>
    <xdr:to>
      <xdr:col>3</xdr:col>
      <xdr:colOff>428626</xdr:colOff>
      <xdr:row>0</xdr:row>
      <xdr:rowOff>904123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A95DC1C3-6ADA-41E9-A10D-335B1959C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1" y="19050"/>
          <a:ext cx="628650" cy="8850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416524</xdr:colOff>
      <xdr:row>0</xdr:row>
      <xdr:rowOff>962025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A833CD78-9C8A-46F2-9586-E1CE88B04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11949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bservatoire-des-reseaux.fr/reseaux/" TargetMode="External"/><Relationship Id="rId2" Type="http://schemas.openxmlformats.org/officeDocument/2006/relationships/hyperlink" Target="http://calculateur-cee.ademe.fr/pdf/display/128/BAT-TH-139" TargetMode="External"/><Relationship Id="rId1" Type="http://schemas.openxmlformats.org/officeDocument/2006/relationships/hyperlink" Target="https://carto.viaseva.org/public/viaseva/map/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calculateur-cee.ademe.fr/pdf/display/222/BAT-TH-15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calculateur-cee.ademe.fr/pdf/display/222/BAT-TH-154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eothermies.fr/viewer/?al=autolayer_zone_reglementaire_disabled" TargetMode="External"/><Relationship Id="rId2" Type="http://schemas.openxmlformats.org/officeDocument/2006/relationships/hyperlink" Target="https://qbeo.org/entreprises-qbeo/" TargetMode="External"/><Relationship Id="rId1" Type="http://schemas.openxmlformats.org/officeDocument/2006/relationships/hyperlink" Target="https://www.geothermies.fr/regions/occitanie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tabSelected="1" workbookViewId="0">
      <selection activeCell="I7" sqref="I7"/>
    </sheetView>
  </sheetViews>
  <sheetFormatPr baseColWidth="10" defaultRowHeight="15" x14ac:dyDescent="0.25"/>
  <cols>
    <col min="1" max="1" width="6.42578125" customWidth="1"/>
    <col min="2" max="2" width="16" customWidth="1"/>
    <col min="6" max="6" width="22.85546875" customWidth="1"/>
  </cols>
  <sheetData>
    <row r="1" spans="1:21" ht="87" customHeight="1" x14ac:dyDescent="0.25"/>
    <row r="3" spans="1:21" x14ac:dyDescent="0.25">
      <c r="B3" s="6" t="s">
        <v>100</v>
      </c>
    </row>
    <row r="4" spans="1:21" x14ac:dyDescent="0.25">
      <c r="B4" s="6" t="s">
        <v>99</v>
      </c>
    </row>
    <row r="5" spans="1:21" x14ac:dyDescent="0.25">
      <c r="B5" s="6"/>
    </row>
    <row r="6" spans="1:21" x14ac:dyDescent="0.25">
      <c r="B6" s="6" t="s">
        <v>96</v>
      </c>
    </row>
    <row r="7" spans="1:21" x14ac:dyDescent="0.25">
      <c r="B7" s="6"/>
    </row>
    <row r="8" spans="1:21" x14ac:dyDescent="0.25">
      <c r="B8" s="6" t="s">
        <v>97</v>
      </c>
    </row>
    <row r="9" spans="1:21" x14ac:dyDescent="0.25">
      <c r="B9" s="6"/>
    </row>
    <row r="10" spans="1:21" x14ac:dyDescent="0.25">
      <c r="B10" s="67" t="s">
        <v>81</v>
      </c>
      <c r="C10" s="67"/>
      <c r="D10" s="67"/>
    </row>
    <row r="11" spans="1:21" x14ac:dyDescent="0.25">
      <c r="B11" s="46" t="s">
        <v>94</v>
      </c>
      <c r="C11" s="65" t="s">
        <v>93</v>
      </c>
      <c r="D11" s="32"/>
    </row>
    <row r="14" spans="1:21" ht="27.95" customHeight="1" x14ac:dyDescent="0.25">
      <c r="A14" s="109">
        <v>1</v>
      </c>
      <c r="B14" s="66" t="s">
        <v>75</v>
      </c>
      <c r="C14" s="101"/>
      <c r="D14" s="113" t="s">
        <v>101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</row>
    <row r="15" spans="1:21" ht="37.5" customHeight="1" x14ac:dyDescent="0.25">
      <c r="A15" s="109">
        <v>2</v>
      </c>
      <c r="B15" s="66" t="s">
        <v>76</v>
      </c>
      <c r="D15" s="114" t="s">
        <v>98</v>
      </c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</row>
    <row r="16" spans="1:21" ht="36" customHeight="1" x14ac:dyDescent="0.25">
      <c r="A16" s="109">
        <v>3</v>
      </c>
      <c r="B16" s="66" t="s">
        <v>77</v>
      </c>
      <c r="C16" s="101"/>
      <c r="D16" s="114" t="s">
        <v>102</v>
      </c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</row>
    <row r="17" spans="1:21" ht="75.599999999999994" customHeight="1" x14ac:dyDescent="0.25">
      <c r="A17" s="109">
        <v>4</v>
      </c>
      <c r="B17" s="66" t="s">
        <v>78</v>
      </c>
      <c r="D17" s="112" t="s">
        <v>103</v>
      </c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</sheetData>
  <dataConsolidate/>
  <mergeCells count="4">
    <mergeCell ref="D17:U17"/>
    <mergeCell ref="D14:U14"/>
    <mergeCell ref="D15:U15"/>
    <mergeCell ref="D16:U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18"/>
  <sheetViews>
    <sheetView showGridLines="0" workbookViewId="0"/>
  </sheetViews>
  <sheetFormatPr baseColWidth="10" defaultRowHeight="15" x14ac:dyDescent="0.25"/>
  <cols>
    <col min="4" max="4" width="21.42578125" customWidth="1"/>
    <col min="5" max="5" width="22.85546875" customWidth="1"/>
  </cols>
  <sheetData>
    <row r="1" spans="1:6" ht="15.75" thickBot="1" x14ac:dyDescent="0.3">
      <c r="A1" s="110" t="s">
        <v>72</v>
      </c>
    </row>
    <row r="3" spans="1:6" ht="15.75" thickBot="1" x14ac:dyDescent="0.3">
      <c r="B3" s="6" t="s">
        <v>46</v>
      </c>
    </row>
    <row r="4" spans="1:6" ht="15.75" thickBot="1" x14ac:dyDescent="0.3">
      <c r="B4" s="49" t="s">
        <v>47</v>
      </c>
      <c r="E4" s="33" t="s">
        <v>54</v>
      </c>
    </row>
    <row r="5" spans="1:6" ht="15.75" thickBot="1" x14ac:dyDescent="0.3">
      <c r="B5" s="49" t="s">
        <v>50</v>
      </c>
      <c r="E5" s="33"/>
    </row>
    <row r="7" spans="1:6" ht="15.75" thickBot="1" x14ac:dyDescent="0.3">
      <c r="B7" s="6" t="s">
        <v>48</v>
      </c>
    </row>
    <row r="8" spans="1:6" ht="15.75" thickBot="1" x14ac:dyDescent="0.3">
      <c r="B8" s="49" t="s">
        <v>49</v>
      </c>
      <c r="E8" s="33"/>
    </row>
    <row r="9" spans="1:6" ht="15.75" thickBot="1" x14ac:dyDescent="0.3">
      <c r="B9" s="49" t="s">
        <v>50</v>
      </c>
      <c r="E9" s="33"/>
    </row>
    <row r="10" spans="1:6" ht="15.75" thickBot="1" x14ac:dyDescent="0.3">
      <c r="B10" s="49" t="s">
        <v>51</v>
      </c>
      <c r="E10" s="33">
        <v>300</v>
      </c>
      <c r="F10" t="s">
        <v>58</v>
      </c>
    </row>
    <row r="11" spans="1:6" ht="15.75" thickBot="1" x14ac:dyDescent="0.3">
      <c r="B11" s="49" t="s">
        <v>85</v>
      </c>
      <c r="E11" s="33">
        <v>400</v>
      </c>
      <c r="F11" t="s">
        <v>63</v>
      </c>
    </row>
    <row r="13" spans="1:6" ht="15.75" thickBot="1" x14ac:dyDescent="0.3">
      <c r="B13" s="50" t="s">
        <v>104</v>
      </c>
    </row>
    <row r="14" spans="1:6" ht="15.75" thickBot="1" x14ac:dyDescent="0.3">
      <c r="B14" s="49" t="s">
        <v>52</v>
      </c>
      <c r="E14" s="33"/>
    </row>
    <row r="15" spans="1:6" ht="15.75" thickBot="1" x14ac:dyDescent="0.3">
      <c r="B15" s="49" t="s">
        <v>105</v>
      </c>
      <c r="E15" s="33"/>
    </row>
    <row r="18" spans="1:1" ht="17.25" x14ac:dyDescent="0.25">
      <c r="A18" s="64" t="s">
        <v>106</v>
      </c>
    </row>
  </sheetData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Commune ou EPCI_x000a_Entreprise_x000a_Association">
          <x14:formula1>
            <xm:f>Listes_deroulantes!$A$3:$A$6</xm:f>
          </x14:formula1>
          <xm:sqref>E4</xm:sqref>
        </x14:dataValidation>
        <x14:dataValidation type="list" allowBlank="1" showInputMessage="1" showErrorMessage="1">
          <x14:formula1>
            <xm:f>Listes_deroulantes!$C$3:$C$10</xm:f>
          </x14:formula1>
          <xm:sqref>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P43"/>
  <sheetViews>
    <sheetView showGridLines="0" topLeftCell="A13" workbookViewId="0"/>
  </sheetViews>
  <sheetFormatPr baseColWidth="10" defaultRowHeight="15" outlineLevelRow="1" x14ac:dyDescent="0.25"/>
  <cols>
    <col min="1" max="1" width="16.85546875" customWidth="1"/>
    <col min="4" max="4" width="37.28515625" customWidth="1"/>
    <col min="7" max="7" width="13.85546875" customWidth="1"/>
    <col min="11" max="11" width="13" customWidth="1"/>
    <col min="15" max="15" width="14.5703125" customWidth="1"/>
  </cols>
  <sheetData>
    <row r="1" spans="1:16" ht="15.75" thickBot="1" x14ac:dyDescent="0.3">
      <c r="A1" s="111" t="s">
        <v>31</v>
      </c>
    </row>
    <row r="2" spans="1:16" x14ac:dyDescent="0.25">
      <c r="A2" s="6"/>
    </row>
    <row r="3" spans="1:16" x14ac:dyDescent="0.25">
      <c r="A3" s="59" t="s">
        <v>38</v>
      </c>
    </row>
    <row r="4" spans="1:16" ht="15.75" outlineLevel="1" thickBot="1" x14ac:dyDescent="0.3"/>
    <row r="5" spans="1:16" ht="15.75" outlineLevel="1" thickBot="1" x14ac:dyDescent="0.3">
      <c r="A5" s="29" t="s">
        <v>39</v>
      </c>
      <c r="B5" s="24"/>
      <c r="C5" s="24"/>
      <c r="D5" s="24"/>
      <c r="E5" s="33" t="s">
        <v>19</v>
      </c>
      <c r="F5" s="24"/>
      <c r="G5" s="25"/>
      <c r="J5" t="s">
        <v>36</v>
      </c>
      <c r="P5" s="8" t="s">
        <v>13</v>
      </c>
    </row>
    <row r="6" spans="1:16" outlineLevel="1" x14ac:dyDescent="0.25">
      <c r="A6" t="str">
        <f>IF(E5="oui","si oui","")</f>
        <v>si oui</v>
      </c>
      <c r="J6" t="s">
        <v>37</v>
      </c>
    </row>
    <row r="7" spans="1:16" ht="15.75" outlineLevel="1" thickBot="1" x14ac:dyDescent="0.3"/>
    <row r="8" spans="1:16" ht="15.75" outlineLevel="1" thickBot="1" x14ac:dyDescent="0.3">
      <c r="A8" s="29" t="str">
        <f>IF(E5="oui","Distance au réseau existant","")</f>
        <v>Distance au réseau existant</v>
      </c>
      <c r="B8" s="30"/>
      <c r="C8" s="30"/>
      <c r="D8" s="30"/>
      <c r="E8" s="33">
        <v>300</v>
      </c>
      <c r="F8" s="24" t="str">
        <f>IF(E5="oui","mètres du batiment","")</f>
        <v>mètres du batiment</v>
      </c>
      <c r="G8" s="25"/>
    </row>
    <row r="9" spans="1:16" ht="15.75" outlineLevel="1" thickBot="1" x14ac:dyDescent="0.3">
      <c r="A9" s="46" t="str">
        <f>IF(E5="oui","Estimation de la densité thermique de l'extension pour raccordement du batiment","")</f>
        <v>Estimation de la densité thermique de l'extension pour raccordement du batiment</v>
      </c>
      <c r="B9" s="46"/>
      <c r="C9" s="46"/>
      <c r="D9" s="46"/>
      <c r="E9" s="54">
        <f>IF(E5="oui",Saisie_Projet!E11/Saisie_RC!E8,"")</f>
        <v>1.3333333333333333</v>
      </c>
      <c r="F9" s="3" t="s">
        <v>64</v>
      </c>
      <c r="G9" s="3"/>
    </row>
    <row r="10" spans="1:16" outlineLevel="1" x14ac:dyDescent="0.25">
      <c r="A10" s="52"/>
      <c r="B10" s="52"/>
      <c r="C10" s="52"/>
      <c r="D10" s="52"/>
      <c r="E10" s="53"/>
      <c r="F10" s="52"/>
      <c r="G10" s="52"/>
    </row>
    <row r="11" spans="1:16" outlineLevel="1" x14ac:dyDescent="0.25">
      <c r="A11" s="47" t="s">
        <v>65</v>
      </c>
      <c r="B11" t="s">
        <v>40</v>
      </c>
    </row>
    <row r="12" spans="1:16" outlineLevel="1" x14ac:dyDescent="0.25"/>
    <row r="15" spans="1:16" s="6" customFormat="1" ht="15.75" thickBot="1" x14ac:dyDescent="0.3">
      <c r="A15" s="59" t="s">
        <v>41</v>
      </c>
    </row>
    <row r="16" spans="1:16" outlineLevel="1" x14ac:dyDescent="0.25">
      <c r="A16" s="92"/>
      <c r="B16" s="1"/>
      <c r="C16" s="1"/>
      <c r="D16" s="1"/>
      <c r="E16" s="1"/>
      <c r="F16" s="1"/>
      <c r="G16" s="26"/>
    </row>
    <row r="17" spans="1:16" outlineLevel="1" x14ac:dyDescent="0.25">
      <c r="A17" s="2" t="s">
        <v>42</v>
      </c>
      <c r="B17" s="3"/>
      <c r="C17" s="3"/>
      <c r="D17" s="3"/>
      <c r="E17" s="93" t="s">
        <v>35</v>
      </c>
      <c r="F17" s="3"/>
      <c r="G17" s="4"/>
    </row>
    <row r="18" spans="1:16" ht="15.75" outlineLevel="1" thickBot="1" x14ac:dyDescent="0.3">
      <c r="A18" s="2" t="s">
        <v>45</v>
      </c>
      <c r="B18" s="3"/>
      <c r="C18" s="3"/>
      <c r="D18" s="3"/>
      <c r="E18" s="93"/>
      <c r="F18" s="3"/>
      <c r="G18" s="4"/>
      <c r="K18" s="3"/>
      <c r="L18" s="3"/>
      <c r="M18" s="3"/>
      <c r="N18" s="3"/>
      <c r="O18" s="3"/>
      <c r="P18" s="3"/>
    </row>
    <row r="19" spans="1:16" ht="10.5" customHeight="1" outlineLevel="1" x14ac:dyDescent="0.25">
      <c r="A19" s="9" t="str">
        <f>IF(E5="non","lister les batiments collectifs à 500m à la ronde","")</f>
        <v/>
      </c>
      <c r="B19" s="1"/>
      <c r="C19" s="1"/>
      <c r="D19" s="1"/>
      <c r="E19" s="117" t="s">
        <v>95</v>
      </c>
      <c r="F19" s="119"/>
      <c r="G19" s="26"/>
      <c r="H19" s="115" t="s">
        <v>90</v>
      </c>
      <c r="K19" s="57"/>
      <c r="L19" s="3"/>
      <c r="M19" s="3"/>
      <c r="N19" s="3"/>
      <c r="O19" s="3"/>
      <c r="P19" s="3"/>
    </row>
    <row r="20" spans="1:16" ht="32.1" customHeight="1" outlineLevel="1" x14ac:dyDescent="0.25">
      <c r="A20" s="2"/>
      <c r="B20" s="27" t="str">
        <f>IF(E5="non","catégorie à choisir","")</f>
        <v/>
      </c>
      <c r="C20" s="27" t="s">
        <v>67</v>
      </c>
      <c r="D20" s="27" t="s">
        <v>89</v>
      </c>
      <c r="E20" s="118"/>
      <c r="F20" s="120"/>
      <c r="G20" s="100"/>
      <c r="H20" s="116"/>
      <c r="K20" s="3"/>
      <c r="L20" s="3"/>
      <c r="M20" s="58"/>
      <c r="N20" s="3"/>
      <c r="O20" s="3"/>
      <c r="P20" s="3"/>
    </row>
    <row r="21" spans="1:16" outlineLevel="1" x14ac:dyDescent="0.25">
      <c r="A21" s="10" t="s">
        <v>7</v>
      </c>
      <c r="B21" s="34" t="s">
        <v>59</v>
      </c>
      <c r="C21" s="36">
        <v>100</v>
      </c>
      <c r="D21" s="36">
        <v>2000</v>
      </c>
      <c r="E21" s="34">
        <v>150</v>
      </c>
      <c r="F21" s="3"/>
      <c r="G21" s="4"/>
      <c r="H21" s="94">
        <f>D21*E21/1000</f>
        <v>300</v>
      </c>
      <c r="K21" s="3"/>
      <c r="L21" s="3"/>
      <c r="M21" s="3"/>
      <c r="N21" s="3"/>
      <c r="O21" s="3"/>
      <c r="P21" s="3"/>
    </row>
    <row r="22" spans="1:16" outlineLevel="1" x14ac:dyDescent="0.25">
      <c r="A22" s="10" t="s">
        <v>8</v>
      </c>
      <c r="B22" s="34" t="s">
        <v>59</v>
      </c>
      <c r="C22" s="36">
        <v>900</v>
      </c>
      <c r="D22" s="99">
        <v>1000</v>
      </c>
      <c r="E22" s="34">
        <f>VLOOKUP(B22,Listes_deroulantes!C3:D10,2,FALSE)</f>
        <v>500</v>
      </c>
      <c r="F22" s="3"/>
      <c r="G22" s="4"/>
      <c r="H22" s="94">
        <f t="shared" ref="H22:H23" si="0">D22*E22/1000</f>
        <v>500</v>
      </c>
      <c r="K22" s="3"/>
      <c r="L22" s="3"/>
      <c r="M22" s="3"/>
      <c r="N22" s="3"/>
      <c r="O22" s="3"/>
      <c r="P22" s="3"/>
    </row>
    <row r="23" spans="1:16" outlineLevel="1" x14ac:dyDescent="0.25">
      <c r="A23" s="10" t="s">
        <v>9</v>
      </c>
      <c r="B23" s="34" t="s">
        <v>15</v>
      </c>
      <c r="C23" s="36">
        <v>100</v>
      </c>
      <c r="D23" s="36">
        <v>1000</v>
      </c>
      <c r="E23" s="34">
        <v>1000</v>
      </c>
      <c r="F23" s="3"/>
      <c r="G23" s="4"/>
      <c r="H23" s="94">
        <f t="shared" si="0"/>
        <v>1000</v>
      </c>
      <c r="J23" s="3"/>
      <c r="K23" s="3"/>
      <c r="L23" s="3"/>
      <c r="M23" s="3"/>
      <c r="N23" s="3"/>
      <c r="O23" s="3"/>
      <c r="P23" s="3"/>
    </row>
    <row r="24" spans="1:16" ht="15.75" outlineLevel="1" thickBot="1" x14ac:dyDescent="0.3">
      <c r="A24" s="28" t="s">
        <v>10</v>
      </c>
      <c r="B24" s="35" t="s">
        <v>56</v>
      </c>
      <c r="C24" s="37">
        <v>100</v>
      </c>
      <c r="D24" s="37"/>
      <c r="E24" s="35">
        <v>0</v>
      </c>
      <c r="F24" s="5"/>
      <c r="G24" s="7"/>
      <c r="H24" s="95">
        <f>D24*E24/1000</f>
        <v>0</v>
      </c>
      <c r="J24" s="3"/>
      <c r="K24" s="3"/>
      <c r="L24" s="3"/>
      <c r="M24" s="3"/>
      <c r="N24" s="3"/>
      <c r="O24" s="3"/>
      <c r="P24" s="3"/>
    </row>
    <row r="25" spans="1:16" ht="16.5" customHeight="1" x14ac:dyDescent="0.25">
      <c r="H25" s="53">
        <f>SUM(H21:H24)</f>
        <v>1800</v>
      </c>
      <c r="I25" t="s">
        <v>63</v>
      </c>
      <c r="J25" s="3"/>
      <c r="K25" s="3"/>
      <c r="L25" s="3"/>
      <c r="M25" s="3"/>
      <c r="N25" s="3"/>
      <c r="O25" s="3"/>
      <c r="P25" s="3"/>
    </row>
    <row r="26" spans="1:16" ht="16.5" customHeight="1" x14ac:dyDescent="0.25">
      <c r="A26" t="s">
        <v>117</v>
      </c>
      <c r="E26" s="48"/>
      <c r="H26" s="97">
        <f>(SUM(H21:H24)+Saisie_Projet!E11)/SUM(C21:C24)</f>
        <v>1.8333333333333333</v>
      </c>
      <c r="I26" s="98" t="s">
        <v>91</v>
      </c>
      <c r="J26" s="3"/>
      <c r="K26" s="3"/>
      <c r="L26" s="3"/>
      <c r="M26" s="3"/>
      <c r="N26" s="3"/>
      <c r="O26" s="3"/>
      <c r="P26" s="3"/>
    </row>
    <row r="27" spans="1:16" ht="16.5" customHeight="1" x14ac:dyDescent="0.25">
      <c r="A27" s="96" t="s">
        <v>69</v>
      </c>
      <c r="E27" s="48"/>
      <c r="J27" s="3"/>
      <c r="K27" s="3"/>
      <c r="L27" s="3"/>
      <c r="M27" s="3"/>
      <c r="N27" s="3"/>
      <c r="O27" s="3"/>
      <c r="P27" s="3"/>
    </row>
    <row r="28" spans="1:16" ht="16.5" customHeight="1" x14ac:dyDescent="0.25">
      <c r="A28" s="96"/>
      <c r="E28" s="48"/>
      <c r="J28" s="3"/>
      <c r="K28" s="3"/>
      <c r="L28" s="3"/>
      <c r="M28" s="3"/>
      <c r="N28" s="3"/>
      <c r="O28" s="3"/>
      <c r="P28" s="3"/>
    </row>
    <row r="29" spans="1:16" ht="16.5" customHeight="1" thickBot="1" x14ac:dyDescent="0.3">
      <c r="A29" s="96"/>
      <c r="E29" s="48"/>
      <c r="J29" s="3"/>
      <c r="K29" s="3"/>
      <c r="L29" s="3"/>
      <c r="M29" s="3"/>
      <c r="N29" s="3"/>
      <c r="O29" s="3"/>
      <c r="P29" s="3"/>
    </row>
    <row r="30" spans="1:16" ht="15.75" outlineLevel="1" thickBot="1" x14ac:dyDescent="0.3">
      <c r="A30" t="s">
        <v>70</v>
      </c>
      <c r="E30" s="33" t="s">
        <v>19</v>
      </c>
      <c r="L30" s="3"/>
      <c r="M30" s="3"/>
      <c r="N30" s="3"/>
      <c r="O30" s="3"/>
      <c r="P30" s="3"/>
    </row>
    <row r="31" spans="1:16" outlineLevel="1" x14ac:dyDescent="0.25">
      <c r="A31" s="6" t="s">
        <v>43</v>
      </c>
      <c r="B31" t="s">
        <v>44</v>
      </c>
      <c r="E31" s="8"/>
    </row>
    <row r="32" spans="1:16" outlineLevel="1" x14ac:dyDescent="0.25">
      <c r="A32" s="6"/>
      <c r="E32" s="8"/>
    </row>
    <row r="33" spans="1:7" ht="16.5" customHeight="1" outlineLevel="1" x14ac:dyDescent="0.25"/>
    <row r="34" spans="1:7" outlineLevel="1" x14ac:dyDescent="0.25">
      <c r="A34" s="59" t="s">
        <v>68</v>
      </c>
      <c r="B34" s="59"/>
      <c r="C34" s="59"/>
      <c r="D34" s="59"/>
    </row>
    <row r="35" spans="1:7" ht="15.75" outlineLevel="1" thickBot="1" x14ac:dyDescent="0.3"/>
    <row r="36" spans="1:7" outlineLevel="1" x14ac:dyDescent="0.25">
      <c r="A36" s="60" t="s">
        <v>71</v>
      </c>
      <c r="B36" s="1"/>
      <c r="C36" s="1"/>
      <c r="D36" s="1"/>
      <c r="E36" s="1"/>
      <c r="F36" s="1"/>
      <c r="G36" s="26"/>
    </row>
    <row r="37" spans="1:7" ht="15.75" outlineLevel="1" thickBot="1" x14ac:dyDescent="0.3">
      <c r="A37" s="38" t="s">
        <v>32</v>
      </c>
      <c r="B37" s="5"/>
      <c r="C37" s="5"/>
      <c r="D37" s="55" t="s">
        <v>66</v>
      </c>
      <c r="E37" s="5"/>
      <c r="F37" s="5"/>
      <c r="G37" s="7"/>
    </row>
    <row r="40" spans="1:7" x14ac:dyDescent="0.25">
      <c r="A40" s="64" t="s">
        <v>92</v>
      </c>
    </row>
    <row r="43" spans="1:7" ht="0.75" customHeight="1" x14ac:dyDescent="0.25"/>
  </sheetData>
  <dataConsolidate>
    <dataRefs count="2">
      <dataRef ref="C3:C10" sheet="Listes_deroulantes"/>
      <dataRef ref="B21" sheet="Saisie_RC"/>
    </dataRefs>
  </dataConsolidate>
  <mergeCells count="3">
    <mergeCell ref="H19:H20"/>
    <mergeCell ref="E19:E20"/>
    <mergeCell ref="F19:F20"/>
  </mergeCells>
  <conditionalFormatting sqref="A6:A7">
    <cfRule type="containsText" dxfId="19" priority="5" operator="containsText" text="si oui">
      <formula>NOT(ISERROR(SEARCH("si oui",A6)))</formula>
    </cfRule>
  </conditionalFormatting>
  <conditionalFormatting sqref="H26">
    <cfRule type="cellIs" dxfId="18" priority="4" operator="greaterThan">
      <formula>1.2</formula>
    </cfRule>
  </conditionalFormatting>
  <conditionalFormatting sqref="H26:I26">
    <cfRule type="colorScale" priority="1">
      <colorScale>
        <cfvo type="num" val="0"/>
        <cfvo type="num" val="2"/>
        <color rgb="FFFF0000"/>
        <color rgb="FF00B050"/>
      </colorScale>
    </cfRule>
    <cfRule type="colorScale" priority="2">
      <colorScale>
        <cfvo type="num" val="1.5"/>
        <cfvo type="num" val="1.5"/>
        <color rgb="FFFF7128"/>
        <color rgb="FFFFEF9C"/>
      </colorScale>
    </cfRule>
  </conditionalFormatting>
  <dataValidations count="1">
    <dataValidation type="list" allowBlank="1" showInputMessage="1" showErrorMessage="1" sqref="E5 E10 E30">
      <formula1>"oui,non"</formula1>
    </dataValidation>
  </dataValidations>
  <hyperlinks>
    <hyperlink ref="P5" r:id="rId1"/>
    <hyperlink ref="A37" r:id="rId2"/>
    <hyperlink ref="E17" r:id="rId3"/>
    <hyperlink ref="D37" r:id="rId4"/>
  </hyperlinks>
  <pageMargins left="0.7" right="0.7" top="0.75" bottom="0.75" header="0.3" footer="0.3"/>
  <pageSetup paperSize="9" orientation="portrait"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Type de batiment">
          <x14:formula1>
            <xm:f>Listes_deroulantes!$C$3:$C$10</xm:f>
          </x14:formula1>
          <xm:sqref>B21:B24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F13"/>
  <sheetViews>
    <sheetView showGridLines="0" workbookViewId="0"/>
  </sheetViews>
  <sheetFormatPr baseColWidth="10" defaultRowHeight="15" x14ac:dyDescent="0.25"/>
  <cols>
    <col min="1" max="1" width="31.42578125" customWidth="1"/>
  </cols>
  <sheetData>
    <row r="1" spans="1:6" ht="17.25" customHeight="1" thickBot="1" x14ac:dyDescent="0.3">
      <c r="A1" s="111" t="s">
        <v>73</v>
      </c>
    </row>
    <row r="2" spans="1:6" ht="37.5" customHeight="1" x14ac:dyDescent="0.25"/>
    <row r="3" spans="1:6" x14ac:dyDescent="0.25">
      <c r="A3" s="11" t="s">
        <v>12</v>
      </c>
      <c r="B3" s="11"/>
      <c r="C3" s="11"/>
      <c r="D3" s="11"/>
      <c r="E3" s="11"/>
      <c r="F3" s="11"/>
    </row>
    <row r="4" spans="1:6" ht="15.75" thickBot="1" x14ac:dyDescent="0.3"/>
    <row r="5" spans="1:6" ht="42" customHeight="1" thickBot="1" x14ac:dyDescent="0.3">
      <c r="A5" s="121" t="s">
        <v>74</v>
      </c>
      <c r="B5" s="122"/>
      <c r="C5" s="123"/>
      <c r="D5" s="51" t="s">
        <v>18</v>
      </c>
      <c r="E5" s="24"/>
      <c r="F5" s="25"/>
    </row>
    <row r="6" spans="1:6" ht="15.75" thickBot="1" x14ac:dyDescent="0.3">
      <c r="A6" s="2"/>
    </row>
    <row r="7" spans="1:6" ht="15.75" thickBot="1" x14ac:dyDescent="0.3">
      <c r="A7" s="29" t="str">
        <f>IF(D5="oui","Volume journalier ECS&lt;0,5m3?","")</f>
        <v/>
      </c>
      <c r="B7" s="24"/>
      <c r="C7" s="24"/>
      <c r="D7" s="51" t="s">
        <v>18</v>
      </c>
      <c r="E7" s="24"/>
      <c r="F7" s="25"/>
    </row>
    <row r="8" spans="1:6" x14ac:dyDescent="0.25">
      <c r="A8" s="2"/>
    </row>
    <row r="9" spans="1:6" x14ac:dyDescent="0.25">
      <c r="A9" s="2" t="str">
        <f>IF(D7="oui","Ne rentre pas dans le cadre d'une opération collective / Non pertinent","")</f>
        <v/>
      </c>
    </row>
    <row r="10" spans="1:6" x14ac:dyDescent="0.25">
      <c r="A10" s="61" t="str">
        <f>IF(D7="non",IF(D5="oui","Une opportunité de recours au solaire thermique est envisageable",""),"")</f>
        <v/>
      </c>
    </row>
    <row r="11" spans="1:6" x14ac:dyDescent="0.25">
      <c r="A11" t="str">
        <f>IF(D7="non",IF(D5="oui","NB 1: Vérifier si PLU / ZPPAUP autorise l'implantation toitures",""),"")</f>
        <v/>
      </c>
    </row>
    <row r="12" spans="1:6" x14ac:dyDescent="0.25">
      <c r="A12" t="s">
        <v>118</v>
      </c>
    </row>
    <row r="13" spans="1:6" x14ac:dyDescent="0.25">
      <c r="A13" s="8" t="str">
        <f>IF(D7="non","Vérifier l'opportunité de récupération de chaleur sur eaux grises","")</f>
        <v>Vérifier l'opportunité de récupération de chaleur sur eaux grises</v>
      </c>
      <c r="F13" s="48"/>
    </row>
  </sheetData>
  <mergeCells count="1">
    <mergeCell ref="A5:C5"/>
  </mergeCells>
  <dataValidations count="1">
    <dataValidation type="list" allowBlank="1" showInputMessage="1" showErrorMessage="1" sqref="D5 D7">
      <formula1>"oui,non"</formula1>
    </dataValidation>
  </dataValidations>
  <hyperlinks>
    <hyperlink ref="A13" r:id="rId1" display="opportunité de récupération de chaleur sur eaux grises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S33"/>
  <sheetViews>
    <sheetView topLeftCell="B1" workbookViewId="0">
      <selection activeCell="L28" sqref="L28"/>
    </sheetView>
  </sheetViews>
  <sheetFormatPr baseColWidth="10" defaultRowHeight="15" outlineLevelRow="1" x14ac:dyDescent="0.25"/>
  <cols>
    <col min="2" max="2" width="80.5703125" style="31" customWidth="1"/>
    <col min="3" max="3" width="5.7109375" style="12" customWidth="1"/>
    <col min="4" max="4" width="6.5703125" style="12" customWidth="1"/>
    <col min="5" max="5" width="10.7109375" customWidth="1"/>
    <col min="6" max="6" width="12.7109375" customWidth="1"/>
    <col min="7" max="8" width="10.7109375" customWidth="1"/>
    <col min="9" max="9" width="43.42578125" customWidth="1"/>
    <col min="10" max="10" width="17.140625" customWidth="1"/>
  </cols>
  <sheetData>
    <row r="1" spans="1:19" x14ac:dyDescent="0.25">
      <c r="E1" s="129" t="s">
        <v>1</v>
      </c>
      <c r="F1" s="130"/>
      <c r="G1" s="131" t="s">
        <v>3</v>
      </c>
      <c r="H1" s="132"/>
      <c r="I1" s="127" t="s">
        <v>83</v>
      </c>
    </row>
    <row r="2" spans="1:19" ht="15.75" thickBot="1" x14ac:dyDescent="0.3">
      <c r="A2" s="6" t="s">
        <v>33</v>
      </c>
      <c r="B2" s="62" t="s">
        <v>114</v>
      </c>
      <c r="C2" s="56"/>
      <c r="D2" s="19"/>
      <c r="E2" s="44" t="s">
        <v>17</v>
      </c>
      <c r="F2" s="45" t="s">
        <v>16</v>
      </c>
      <c r="G2" s="44" t="s">
        <v>4</v>
      </c>
      <c r="H2" s="45" t="s">
        <v>5</v>
      </c>
      <c r="I2" s="128"/>
    </row>
    <row r="3" spans="1:19" ht="15.75" outlineLevel="1" thickBot="1" x14ac:dyDescent="0.3">
      <c r="A3" s="124" t="s">
        <v>0</v>
      </c>
      <c r="B3" s="82" t="s">
        <v>109</v>
      </c>
      <c r="C3" s="51" t="s">
        <v>19</v>
      </c>
      <c r="D3" s="20"/>
      <c r="E3" s="14"/>
      <c r="F3" s="13">
        <f>IF(C3="oui",2,"")</f>
        <v>2</v>
      </c>
      <c r="G3" s="14" t="str">
        <f>IF(C3="non","","")</f>
        <v/>
      </c>
      <c r="H3" s="13" t="str">
        <f>IF(C3="non","","")</f>
        <v/>
      </c>
      <c r="I3" s="70"/>
      <c r="J3" s="48"/>
    </row>
    <row r="4" spans="1:19" ht="15.75" outlineLevel="1" thickBot="1" x14ac:dyDescent="0.3">
      <c r="A4" s="125"/>
      <c r="B4" s="83"/>
      <c r="C4" s="102"/>
      <c r="D4" s="20"/>
      <c r="E4" s="22"/>
      <c r="F4" s="15"/>
      <c r="G4" s="16"/>
      <c r="H4" s="15"/>
      <c r="I4" s="71"/>
    </row>
    <row r="5" spans="1:19" ht="15.75" outlineLevel="1" thickBot="1" x14ac:dyDescent="0.3">
      <c r="A5" s="125"/>
      <c r="B5" s="84" t="s">
        <v>110</v>
      </c>
      <c r="C5" s="51" t="s">
        <v>18</v>
      </c>
      <c r="D5" s="20"/>
      <c r="E5" s="22" t="str">
        <f>IF(C5="oui",1,"")</f>
        <v/>
      </c>
      <c r="F5" s="15"/>
      <c r="G5" s="16"/>
      <c r="H5" s="15" t="str">
        <f>IF(C5="oui",1,"")</f>
        <v/>
      </c>
      <c r="I5" s="71"/>
      <c r="S5" s="63" t="s">
        <v>80</v>
      </c>
    </row>
    <row r="6" spans="1:19" ht="15.75" outlineLevel="1" thickBot="1" x14ac:dyDescent="0.3">
      <c r="A6" s="125"/>
      <c r="B6" s="83"/>
      <c r="C6" s="102"/>
      <c r="D6" s="20"/>
      <c r="E6" s="22"/>
      <c r="F6" s="15"/>
      <c r="G6" s="16"/>
      <c r="H6" s="15"/>
      <c r="I6" s="71"/>
    </row>
    <row r="7" spans="1:19" ht="15.75" outlineLevel="1" thickBot="1" x14ac:dyDescent="0.3">
      <c r="A7" s="126"/>
      <c r="B7" s="85" t="s">
        <v>82</v>
      </c>
      <c r="C7" s="80" t="s">
        <v>19</v>
      </c>
      <c r="D7" s="20"/>
      <c r="E7" s="23"/>
      <c r="F7" s="17"/>
      <c r="G7" s="18">
        <f>IF(C7="oui",1,"")</f>
        <v>1</v>
      </c>
      <c r="H7" s="17">
        <f>IF(C7="oui",1,"")</f>
        <v>1</v>
      </c>
      <c r="I7" s="72"/>
    </row>
    <row r="8" spans="1:19" x14ac:dyDescent="0.25">
      <c r="B8" s="86"/>
      <c r="C8" s="81"/>
      <c r="D8" s="19"/>
      <c r="E8" s="39"/>
      <c r="F8" s="40"/>
      <c r="G8" s="41" t="str">
        <f t="shared" ref="G8:G13" si="0">IF(C8="oui",1,"")</f>
        <v/>
      </c>
      <c r="H8" s="41"/>
      <c r="I8" s="68"/>
    </row>
    <row r="9" spans="1:19" ht="15.75" thickBot="1" x14ac:dyDescent="0.3">
      <c r="A9" s="6" t="s">
        <v>34</v>
      </c>
      <c r="B9" s="87"/>
      <c r="C9" s="81"/>
      <c r="D9" s="19"/>
      <c r="E9" s="39"/>
      <c r="F9" s="42"/>
      <c r="G9" s="41" t="str">
        <f t="shared" si="0"/>
        <v/>
      </c>
      <c r="H9" s="41"/>
      <c r="I9" s="68"/>
    </row>
    <row r="10" spans="1:19" ht="15.75" outlineLevel="1" thickBot="1" x14ac:dyDescent="0.3">
      <c r="A10" s="124" t="s">
        <v>2</v>
      </c>
      <c r="B10" s="88" t="s">
        <v>115</v>
      </c>
      <c r="C10" s="51" t="s">
        <v>18</v>
      </c>
      <c r="D10" s="20"/>
      <c r="E10" s="21"/>
      <c r="F10" s="13"/>
      <c r="G10" s="14" t="str">
        <f t="shared" si="0"/>
        <v/>
      </c>
      <c r="H10" s="13"/>
      <c r="I10" s="70"/>
      <c r="J10" s="48"/>
    </row>
    <row r="11" spans="1:19" ht="15.75" outlineLevel="1" thickBot="1" x14ac:dyDescent="0.3">
      <c r="A11" s="125"/>
      <c r="B11" s="83"/>
      <c r="C11" s="102"/>
      <c r="D11" s="20"/>
      <c r="E11" s="22"/>
      <c r="F11" s="15"/>
      <c r="G11" s="16" t="str">
        <f t="shared" si="0"/>
        <v/>
      </c>
      <c r="H11" s="15"/>
      <c r="I11" s="71"/>
    </row>
    <row r="12" spans="1:19" ht="33" customHeight="1" outlineLevel="1" thickBot="1" x14ac:dyDescent="0.3">
      <c r="A12" s="125"/>
      <c r="B12" s="84" t="s">
        <v>108</v>
      </c>
      <c r="C12" s="51" t="s">
        <v>18</v>
      </c>
      <c r="D12" s="20"/>
      <c r="E12" s="79">
        <f>IF(C12="non",2,"")</f>
        <v>2</v>
      </c>
      <c r="F12" s="15">
        <f>IF(C12="non",2,"")</f>
        <v>2</v>
      </c>
      <c r="G12" s="16" t="str">
        <f>IF(C12="oui",2,"")</f>
        <v/>
      </c>
      <c r="H12" s="15" t="str">
        <f>IF(C12="oui",2,"")</f>
        <v/>
      </c>
      <c r="I12" s="78" t="str">
        <f>IF(C12="élec","prendre en compte le surcoût lié à la création du réseau hydraulique","")</f>
        <v/>
      </c>
      <c r="J12" s="48"/>
    </row>
    <row r="13" spans="1:19" ht="15.75" outlineLevel="1" thickBot="1" x14ac:dyDescent="0.3">
      <c r="A13" s="125"/>
      <c r="B13" s="83"/>
      <c r="C13" s="102"/>
      <c r="D13" s="20"/>
      <c r="E13" s="22"/>
      <c r="F13" s="15"/>
      <c r="G13" s="16" t="str">
        <f t="shared" si="0"/>
        <v/>
      </c>
      <c r="H13" s="15" t="str">
        <f t="shared" ref="H13" si="1">IF(C13="oui",1,"")</f>
        <v/>
      </c>
      <c r="I13" s="71"/>
    </row>
    <row r="14" spans="1:19" ht="15.75" outlineLevel="1" thickBot="1" x14ac:dyDescent="0.3">
      <c r="A14" s="125"/>
      <c r="B14" s="83" t="s">
        <v>113</v>
      </c>
      <c r="C14" s="105" t="s">
        <v>18</v>
      </c>
      <c r="D14" s="20"/>
      <c r="E14" s="22"/>
      <c r="F14" s="15"/>
      <c r="G14" s="16"/>
      <c r="H14" s="15"/>
      <c r="I14" s="71"/>
      <c r="J14" s="73"/>
    </row>
    <row r="15" spans="1:19" ht="15.75" outlineLevel="1" thickBot="1" x14ac:dyDescent="0.3">
      <c r="A15" s="125"/>
      <c r="B15" s="106" t="s">
        <v>111</v>
      </c>
      <c r="C15" s="51" t="s">
        <v>18</v>
      </c>
      <c r="D15" s="20"/>
      <c r="E15" s="22"/>
      <c r="F15" s="15"/>
      <c r="G15" s="16" t="str">
        <f>IF(C15="oui",1,"")</f>
        <v/>
      </c>
      <c r="H15" s="15" t="str">
        <f>IF(C15="oui",1,"")</f>
        <v/>
      </c>
      <c r="I15" s="71"/>
      <c r="J15" s="73"/>
    </row>
    <row r="16" spans="1:19" ht="15.75" customHeight="1" outlineLevel="1" thickBot="1" x14ac:dyDescent="0.3">
      <c r="A16" s="125"/>
      <c r="B16" s="106" t="s">
        <v>112</v>
      </c>
      <c r="C16" s="51" t="s">
        <v>18</v>
      </c>
      <c r="D16" s="20"/>
      <c r="E16" s="22" t="str">
        <f>IF(C16="oui",1,"")</f>
        <v/>
      </c>
      <c r="F16" s="15" t="str">
        <f>IF(C16="oui",1,"")</f>
        <v/>
      </c>
      <c r="G16" s="16"/>
      <c r="H16" s="15"/>
      <c r="I16" s="71"/>
      <c r="J16" s="73"/>
    </row>
    <row r="17" spans="1:10" ht="15.75" outlineLevel="1" thickBot="1" x14ac:dyDescent="0.3">
      <c r="A17" s="125"/>
      <c r="B17" s="83"/>
      <c r="C17" s="102"/>
      <c r="D17" s="20"/>
      <c r="E17" s="22"/>
      <c r="F17" s="15"/>
      <c r="G17" s="16"/>
      <c r="H17" s="15"/>
      <c r="I17" s="71"/>
    </row>
    <row r="18" spans="1:10" ht="15.75" outlineLevel="1" thickBot="1" x14ac:dyDescent="0.3">
      <c r="A18" s="126"/>
      <c r="B18" s="89" t="s">
        <v>116</v>
      </c>
      <c r="C18" s="80" t="s">
        <v>18</v>
      </c>
      <c r="D18" s="20"/>
      <c r="E18" s="23" t="str">
        <f>IF(C18="oui",1,"")</f>
        <v/>
      </c>
      <c r="F18" s="17" t="str">
        <f>IF(C18="oui",1,"")</f>
        <v/>
      </c>
      <c r="G18" s="18"/>
      <c r="H18" s="17"/>
      <c r="I18" s="72"/>
      <c r="J18" s="48"/>
    </row>
    <row r="19" spans="1:10" x14ac:dyDescent="0.25">
      <c r="B19" s="86"/>
      <c r="C19" s="81"/>
      <c r="D19" s="19"/>
      <c r="E19" s="39"/>
      <c r="F19" s="41"/>
      <c r="G19" s="41"/>
      <c r="H19" s="41"/>
      <c r="I19" s="68"/>
    </row>
    <row r="20" spans="1:10" ht="15.75" thickBot="1" x14ac:dyDescent="0.3">
      <c r="A20" s="6" t="s">
        <v>6</v>
      </c>
      <c r="B20" s="86"/>
      <c r="C20" s="81"/>
      <c r="D20" s="19"/>
      <c r="E20" s="39"/>
      <c r="F20" s="43"/>
      <c r="G20" s="43"/>
      <c r="H20" s="43"/>
      <c r="I20" s="69"/>
    </row>
    <row r="21" spans="1:10" ht="15.75" outlineLevel="1" thickBot="1" x14ac:dyDescent="0.3">
      <c r="A21" s="124" t="s">
        <v>88</v>
      </c>
      <c r="B21" s="82" t="s">
        <v>20</v>
      </c>
      <c r="C21" s="51" t="s">
        <v>18</v>
      </c>
      <c r="D21" s="20"/>
      <c r="E21" s="21"/>
      <c r="F21" s="13"/>
      <c r="G21" s="14" t="str">
        <f>IF(C21="oui",1,"")</f>
        <v/>
      </c>
      <c r="H21" s="13" t="str">
        <f>IF(C21="oui",1,"")</f>
        <v/>
      </c>
      <c r="I21" s="70"/>
    </row>
    <row r="22" spans="1:10" ht="15.75" outlineLevel="1" thickBot="1" x14ac:dyDescent="0.3">
      <c r="A22" s="125"/>
      <c r="B22" s="83"/>
      <c r="C22" s="102"/>
      <c r="D22" s="20"/>
      <c r="E22" s="22"/>
      <c r="F22" s="15"/>
      <c r="G22" s="16" t="str">
        <f t="shared" ref="G22:G26" si="2">IF(C22="oui",1,"")</f>
        <v/>
      </c>
      <c r="H22" s="15" t="str">
        <f t="shared" ref="H22:H26" si="3">IF(C22="oui",1,"")</f>
        <v/>
      </c>
      <c r="I22" s="71"/>
    </row>
    <row r="23" spans="1:10" ht="15.75" outlineLevel="1" thickBot="1" x14ac:dyDescent="0.3">
      <c r="A23" s="125"/>
      <c r="B23" s="90" t="s">
        <v>79</v>
      </c>
      <c r="C23" s="51" t="s">
        <v>18</v>
      </c>
      <c r="D23" s="20"/>
      <c r="E23" s="22"/>
      <c r="F23" s="15"/>
      <c r="G23" s="74" t="str">
        <f>IF(C23="oui",0,"")</f>
        <v/>
      </c>
      <c r="H23" s="15" t="str">
        <f>IF(C23="oui",0,"")</f>
        <v/>
      </c>
      <c r="I23" s="71"/>
      <c r="J23" s="48"/>
    </row>
    <row r="24" spans="1:10" ht="15.75" outlineLevel="1" thickBot="1" x14ac:dyDescent="0.3">
      <c r="A24" s="125"/>
      <c r="B24" s="90"/>
      <c r="C24" s="107"/>
      <c r="D24" s="20"/>
      <c r="E24" s="22"/>
      <c r="F24" s="15"/>
      <c r="G24" s="74"/>
      <c r="H24" s="15"/>
      <c r="I24" s="71"/>
      <c r="J24" s="48"/>
    </row>
    <row r="25" spans="1:10" ht="30.75" outlineLevel="1" thickBot="1" x14ac:dyDescent="0.3">
      <c r="A25" s="125"/>
      <c r="B25" s="84" t="s">
        <v>119</v>
      </c>
      <c r="C25" s="51" t="s">
        <v>19</v>
      </c>
      <c r="D25" s="20"/>
      <c r="E25" s="22">
        <f>IF(C25="oui",1,"")</f>
        <v>1</v>
      </c>
      <c r="F25" s="15"/>
      <c r="G25" s="16"/>
      <c r="H25" s="15">
        <f>IF(C25="oui",1,"")</f>
        <v>1</v>
      </c>
      <c r="I25" s="108" t="str">
        <f>IF(C25="oui","si recours à un prestataire externe envisagé, ne pas tenir compte des points attribués","")</f>
        <v>si recours à un prestataire externe envisagé, ne pas tenir compte des points attribués</v>
      </c>
      <c r="J25" s="48"/>
    </row>
    <row r="26" spans="1:10" ht="15.75" outlineLevel="1" thickBot="1" x14ac:dyDescent="0.3">
      <c r="A26" s="125"/>
      <c r="B26" s="83"/>
      <c r="C26" s="102"/>
      <c r="D26" s="20"/>
      <c r="E26" s="22" t="str">
        <f t="shared" ref="E26:E28" si="4">IF(C26="oui",1,"")</f>
        <v/>
      </c>
      <c r="F26" s="15" t="str">
        <f t="shared" ref="F26:F28" si="5">IF(C26="oui",1,"")</f>
        <v/>
      </c>
      <c r="G26" s="16" t="str">
        <f t="shared" si="2"/>
        <v/>
      </c>
      <c r="H26" s="15" t="str">
        <f t="shared" si="3"/>
        <v/>
      </c>
      <c r="I26" s="71"/>
    </row>
    <row r="27" spans="1:10" ht="30.75" outlineLevel="1" thickBot="1" x14ac:dyDescent="0.3">
      <c r="A27" s="125"/>
      <c r="B27" s="84" t="s">
        <v>84</v>
      </c>
      <c r="C27" s="51" t="s">
        <v>19</v>
      </c>
      <c r="D27" s="20"/>
      <c r="E27" s="22">
        <f>IF(C27="oui",1,"")</f>
        <v>1</v>
      </c>
      <c r="F27" s="15"/>
      <c r="G27" s="16"/>
      <c r="H27" s="15">
        <f>IF(C27="oui",1,"")</f>
        <v>1</v>
      </c>
      <c r="I27" s="71"/>
      <c r="J27" s="48"/>
    </row>
    <row r="28" spans="1:10" ht="15.75" outlineLevel="1" thickBot="1" x14ac:dyDescent="0.3">
      <c r="A28" s="125"/>
      <c r="B28" s="83"/>
      <c r="C28" s="102"/>
      <c r="D28" s="20"/>
      <c r="E28" s="22" t="str">
        <f t="shared" si="4"/>
        <v/>
      </c>
      <c r="F28" s="15" t="str">
        <f t="shared" si="5"/>
        <v/>
      </c>
      <c r="G28" s="16" t="str">
        <f t="shared" ref="G28" si="6">IF(C28="oui",1,"")</f>
        <v/>
      </c>
      <c r="H28" s="15" t="str">
        <f t="shared" ref="H28" si="7">IF(C28="oui",1,"")</f>
        <v/>
      </c>
      <c r="I28" s="71"/>
    </row>
    <row r="29" spans="1:10" ht="48" customHeight="1" outlineLevel="1" thickBot="1" x14ac:dyDescent="0.3">
      <c r="A29" s="126"/>
      <c r="B29" s="85" t="s">
        <v>86</v>
      </c>
      <c r="C29" s="80" t="s">
        <v>19</v>
      </c>
      <c r="D29" s="20"/>
      <c r="E29" s="79">
        <f>IF(C29="oui",1,"")</f>
        <v>1</v>
      </c>
      <c r="F29" s="15"/>
      <c r="G29" s="16">
        <f>IF(C29="oui",1,"")</f>
        <v>1</v>
      </c>
      <c r="H29" s="15">
        <f>IF(C29="oui",1,"")</f>
        <v>1</v>
      </c>
      <c r="I29" s="77" t="str">
        <f>IF(C29="oui","solution PF possible mais attention à la faisabilité et au surcoûts liés aux aménagements nécessaires et au transport","")</f>
        <v>solution PF possible mais attention à la faisabilité et au surcoûts liés aux aménagements nécessaires et au transport</v>
      </c>
    </row>
    <row r="30" spans="1:10" ht="15.75" thickBot="1" x14ac:dyDescent="0.3">
      <c r="D30" s="75" t="s">
        <v>87</v>
      </c>
      <c r="E30" s="76">
        <f>IF(COUNTIF(E3:E29,0),0,SUM(E3:E29))</f>
        <v>5</v>
      </c>
      <c r="F30" s="76">
        <f>IF(COUNTIF(F3:F29,0),0,SUM(F3:F29))</f>
        <v>4</v>
      </c>
      <c r="G30" s="76">
        <f>IF(COUNTIF(G3:G29,0),0,SUM(G3:G29))</f>
        <v>2</v>
      </c>
      <c r="H30" s="91">
        <f>IF(COUNTIF(H3:H29,0),0,SUM(H3:H29))</f>
        <v>4</v>
      </c>
      <c r="I30" s="12"/>
    </row>
    <row r="32" spans="1:10" x14ac:dyDescent="0.25">
      <c r="B32" s="48"/>
    </row>
    <row r="33" spans="10:10" x14ac:dyDescent="0.25">
      <c r="J33" s="41"/>
    </row>
  </sheetData>
  <mergeCells count="6">
    <mergeCell ref="A21:A29"/>
    <mergeCell ref="I1:I2"/>
    <mergeCell ref="E1:F1"/>
    <mergeCell ref="G1:H1"/>
    <mergeCell ref="A3:A7"/>
    <mergeCell ref="A10:A18"/>
  </mergeCells>
  <conditionalFormatting sqref="E3:I11 E29:H29 J33 E12:H12 E13:I23 E26:I28 E24:F24 I24">
    <cfRule type="cellIs" dxfId="17" priority="22" operator="equal">
      <formula>1</formula>
    </cfRule>
  </conditionalFormatting>
  <conditionalFormatting sqref="G12">
    <cfRule type="cellIs" dxfId="16" priority="21" operator="equal">
      <formula>2</formula>
    </cfRule>
  </conditionalFormatting>
  <conditionalFormatting sqref="H12">
    <cfRule type="cellIs" dxfId="15" priority="20" operator="equal">
      <formula>2</formula>
    </cfRule>
  </conditionalFormatting>
  <conditionalFormatting sqref="F12">
    <cfRule type="cellIs" dxfId="14" priority="19" operator="equal">
      <formula>2</formula>
    </cfRule>
  </conditionalFormatting>
  <conditionalFormatting sqref="E12">
    <cfRule type="cellIs" dxfId="13" priority="18" operator="equal">
      <formula>2</formula>
    </cfRule>
  </conditionalFormatting>
  <conditionalFormatting sqref="G23">
    <cfRule type="cellIs" dxfId="12" priority="13" operator="equal">
      <formula>0</formula>
    </cfRule>
    <cfRule type="cellIs" dxfId="11" priority="17" operator="equal">
      <formula>0</formula>
    </cfRule>
  </conditionalFormatting>
  <conditionalFormatting sqref="H23">
    <cfRule type="cellIs" dxfId="10" priority="12" operator="equal">
      <formula>0</formula>
    </cfRule>
    <cfRule type="cellIs" dxfId="9" priority="16" operator="equal">
      <formula>0</formula>
    </cfRule>
  </conditionalFormatting>
  <conditionalFormatting sqref="E30:H30">
    <cfRule type="cellIs" dxfId="8" priority="10" operator="equal">
      <formula>1</formula>
    </cfRule>
  </conditionalFormatting>
  <conditionalFormatting sqref="I29">
    <cfRule type="cellIs" dxfId="7" priority="8" operator="equal">
      <formula>"transport"</formula>
    </cfRule>
    <cfRule type="containsText" dxfId="6" priority="9" operator="containsText" text="transport">
      <formula>NOT(ISERROR(SEARCH("transport",I29)))</formula>
    </cfRule>
  </conditionalFormatting>
  <conditionalFormatting sqref="I12">
    <cfRule type="containsText" dxfId="5" priority="6" operator="containsText" text="hydraulique">
      <formula>NOT(ISERROR(SEARCH("hydraulique",I12)))</formula>
    </cfRule>
  </conditionalFormatting>
  <conditionalFormatting sqref="F3">
    <cfRule type="cellIs" dxfId="4" priority="5" operator="equal">
      <formula>2</formula>
    </cfRule>
  </conditionalFormatting>
  <conditionalFormatting sqref="E25:H25">
    <cfRule type="cellIs" dxfId="3" priority="4" operator="equal">
      <formula>1</formula>
    </cfRule>
  </conditionalFormatting>
  <conditionalFormatting sqref="I25">
    <cfRule type="containsText" dxfId="2" priority="1" operator="containsText" text="prestataire">
      <formula>NOT(ISERROR(SEARCH("prestataire",I25)))</formula>
    </cfRule>
    <cfRule type="cellIs" dxfId="1" priority="2" operator="equal">
      <formula>"transport"</formula>
    </cfRule>
    <cfRule type="containsText" dxfId="0" priority="3" operator="containsText" text="transport">
      <formula>NOT(ISERROR(SEARCH("transport",I25)))</formula>
    </cfRule>
  </conditionalFormatting>
  <dataValidations count="2">
    <dataValidation type="list" allowBlank="1" showInputMessage="1" showErrorMessage="1" sqref="C3 C5 C7 C10 C29 C18 C14:C16 C27 C21:C25">
      <formula1>"oui,non"</formula1>
    </dataValidation>
    <dataValidation type="list" allowBlank="1" showInputMessage="1" showErrorMessage="1" sqref="C12">
      <formula1>"oui,non,élec"</formula1>
    </dataValidation>
  </dataValidations>
  <hyperlinks>
    <hyperlink ref="B10" r:id="rId1" display="Nappe faible profondeur &lt;50m"/>
    <hyperlink ref="B18" r:id="rId2" display="Il existe un fournisseur Qbeo &lt;50km"/>
    <hyperlink ref="B23" r:id="rId3" display="ZONE rouge GMI "/>
  </hyperlinks>
  <pageMargins left="0.7" right="0.7" top="0.75" bottom="0.75" header="0.3" footer="0.3"/>
  <pageSetup paperSize="9" orientation="portrait" r:id="rId4"/>
  <ignoredErrors>
    <ignoredError sqref="G12 G23:H2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F8"/>
  <sheetViews>
    <sheetView workbookViewId="0">
      <selection activeCell="A8" sqref="A8"/>
    </sheetView>
  </sheetViews>
  <sheetFormatPr baseColWidth="10" defaultRowHeight="15" x14ac:dyDescent="0.25"/>
  <cols>
    <col min="1" max="1" width="32.140625" customWidth="1"/>
    <col min="5" max="5" width="4.140625" customWidth="1"/>
  </cols>
  <sheetData>
    <row r="1" spans="1:6" s="6" customFormat="1" x14ac:dyDescent="0.25">
      <c r="A1" s="6" t="s">
        <v>24</v>
      </c>
      <c r="F1" s="6" t="s">
        <v>21</v>
      </c>
    </row>
    <row r="2" spans="1:6" x14ac:dyDescent="0.25">
      <c r="A2" s="103" t="s">
        <v>30</v>
      </c>
      <c r="F2" t="s">
        <v>22</v>
      </c>
    </row>
    <row r="3" spans="1:6" x14ac:dyDescent="0.25">
      <c r="A3" s="104" t="s">
        <v>107</v>
      </c>
    </row>
    <row r="4" spans="1:6" s="6" customFormat="1" x14ac:dyDescent="0.25">
      <c r="F4" s="6" t="s">
        <v>23</v>
      </c>
    </row>
    <row r="5" spans="1:6" x14ac:dyDescent="0.25">
      <c r="F5" t="s">
        <v>25</v>
      </c>
    </row>
    <row r="7" spans="1:6" s="6" customFormat="1" x14ac:dyDescent="0.25">
      <c r="A7" s="6" t="s">
        <v>29</v>
      </c>
      <c r="F7" s="6" t="s">
        <v>26</v>
      </c>
    </row>
    <row r="8" spans="1:6" x14ac:dyDescent="0.25">
      <c r="A8" s="103" t="s">
        <v>28</v>
      </c>
      <c r="F8" t="s">
        <v>27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8" sqref="C8"/>
    </sheetView>
  </sheetViews>
  <sheetFormatPr baseColWidth="10" defaultRowHeight="15" x14ac:dyDescent="0.25"/>
  <cols>
    <col min="3" max="3" width="34.28515625" customWidth="1"/>
  </cols>
  <sheetData>
    <row r="1" spans="1:4" x14ac:dyDescent="0.25">
      <c r="A1" t="s">
        <v>57</v>
      </c>
    </row>
    <row r="3" spans="1:4" x14ac:dyDescent="0.25">
      <c r="A3" t="s">
        <v>53</v>
      </c>
      <c r="C3" t="s">
        <v>15</v>
      </c>
      <c r="D3">
        <v>300</v>
      </c>
    </row>
    <row r="4" spans="1:4" x14ac:dyDescent="0.25">
      <c r="A4" t="s">
        <v>54</v>
      </c>
      <c r="C4" t="s">
        <v>14</v>
      </c>
      <c r="D4">
        <v>300</v>
      </c>
    </row>
    <row r="5" spans="1:4" x14ac:dyDescent="0.25">
      <c r="A5" t="s">
        <v>55</v>
      </c>
      <c r="C5" t="s">
        <v>59</v>
      </c>
      <c r="D5">
        <v>500</v>
      </c>
    </row>
    <row r="6" spans="1:4" x14ac:dyDescent="0.25">
      <c r="A6" t="s">
        <v>56</v>
      </c>
      <c r="C6" t="s">
        <v>60</v>
      </c>
      <c r="D6">
        <v>200</v>
      </c>
    </row>
    <row r="7" spans="1:4" x14ac:dyDescent="0.25">
      <c r="C7" t="s">
        <v>11</v>
      </c>
      <c r="D7">
        <v>800</v>
      </c>
    </row>
    <row r="8" spans="1:4" x14ac:dyDescent="0.25">
      <c r="C8" t="s">
        <v>61</v>
      </c>
      <c r="D8">
        <v>1500</v>
      </c>
    </row>
    <row r="9" spans="1:4" x14ac:dyDescent="0.25">
      <c r="C9" t="s">
        <v>62</v>
      </c>
      <c r="D9">
        <v>800</v>
      </c>
    </row>
    <row r="10" spans="1:4" x14ac:dyDescent="0.25">
      <c r="C10" t="s">
        <v>56</v>
      </c>
      <c r="D10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Mode opératoire</vt:lpstr>
      <vt:lpstr>Saisie_Projet</vt:lpstr>
      <vt:lpstr>Saisie_RC</vt:lpstr>
      <vt:lpstr>Saisie_ST</vt:lpstr>
      <vt:lpstr>Saisie_EnR_th</vt:lpstr>
      <vt:lpstr>Plus</vt:lpstr>
      <vt:lpstr>Listes_deroulantes</vt:lpstr>
    </vt:vector>
  </TitlesOfParts>
  <Company>ADEME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puygreniers</dc:creator>
  <cp:lastModifiedBy>Elodie PAYEN (CIBE)</cp:lastModifiedBy>
  <dcterms:created xsi:type="dcterms:W3CDTF">2020-03-09T20:20:02Z</dcterms:created>
  <dcterms:modified xsi:type="dcterms:W3CDTF">2022-04-20T15:13:45Z</dcterms:modified>
</cp:coreProperties>
</file>